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3" sheetId="3" state="hidden" r:id="rId2"/>
    <sheet name="Лист2" sheetId="2" state="hidden" r:id="rId3"/>
  </sheets>
  <definedNames>
    <definedName name="_xlnm._FilterDatabase" localSheetId="0" hidden="1">Лист1!$A$3:$G$27</definedName>
    <definedName name="_xlnm.Print_Area" localSheetId="0">Лист1!$A$1:$G$27</definedName>
  </definedNames>
  <calcPr calcId="162913" calcOnSave="0"/>
</workbook>
</file>

<file path=xl/calcChain.xml><?xml version="1.0" encoding="utf-8"?>
<calcChain xmlns="http://schemas.openxmlformats.org/spreadsheetml/2006/main">
  <c r="C19" i="3" l="1"/>
  <c r="C18" i="3"/>
  <c r="C17" i="3"/>
  <c r="C16" i="3"/>
  <c r="C15" i="3"/>
  <c r="C6" i="3"/>
  <c r="C7" i="3"/>
  <c r="C12" i="3"/>
  <c r="C10" i="3"/>
  <c r="C8" i="3"/>
  <c r="C9" i="3"/>
  <c r="C11" i="3"/>
  <c r="C3" i="3"/>
  <c r="C4" i="3"/>
  <c r="C5" i="3"/>
  <c r="B19" i="3"/>
  <c r="B18" i="3"/>
  <c r="B16" i="3"/>
  <c r="B15" i="3"/>
  <c r="B11" i="3"/>
  <c r="B7" i="3"/>
  <c r="B4" i="3"/>
  <c r="B3" i="3"/>
  <c r="B5" i="2" l="1"/>
  <c r="B4" i="2"/>
  <c r="H11" i="2"/>
  <c r="H10" i="2"/>
  <c r="H9" i="2"/>
  <c r="H6" i="2"/>
  <c r="A3" i="2"/>
  <c r="B3" i="2"/>
</calcChain>
</file>

<file path=xl/sharedStrings.xml><?xml version="1.0" encoding="utf-8"?>
<sst xmlns="http://schemas.openxmlformats.org/spreadsheetml/2006/main" count="108" uniqueCount="54">
  <si>
    <t>№</t>
  </si>
  <si>
    <t>Ед.изм.</t>
  </si>
  <si>
    <t>Компания</t>
  </si>
  <si>
    <t>Адрес</t>
  </si>
  <si>
    <t>КП</t>
  </si>
  <si>
    <t>Наименование гофроящика</t>
  </si>
  <si>
    <t>шт</t>
  </si>
  <si>
    <t>Ориентировочное 
потребление шт/год.</t>
  </si>
  <si>
    <t>Приложение 1</t>
  </si>
  <si>
    <t>Россия, г. Воронеж, ул. Конструкторов 31</t>
  </si>
  <si>
    <t>ООО "Шахтинская керамика"</t>
  </si>
  <si>
    <t>ООО "Воронежская керамика"</t>
  </si>
  <si>
    <t>Гофроящик 300х500х9 А Белый GC 1925/2</t>
  </si>
  <si>
    <t>Россия, Ростовская область, г. Шахты, пер. Доронина, 2-Б</t>
  </si>
  <si>
    <t>Цена, руб. с НДС и ТЗР, без оснастки</t>
  </si>
  <si>
    <t>Стоимость оснастки, руб.</t>
  </si>
  <si>
    <t>Прокладка 1200х800</t>
  </si>
  <si>
    <t>Гофроящик 250х600х7,4 А 1768/1 Белый GC</t>
  </si>
  <si>
    <t>Гофроящик 250х600х7,4 А 1768/2 Белый Global Tile</t>
  </si>
  <si>
    <t>Гофроящик 125х500х8,5 А КГ Белый GC 6900</t>
  </si>
  <si>
    <t>Гофроящик 450х450х9 А Белый GC 2653/9</t>
  </si>
  <si>
    <t>Гофроящик 600х600х10 А Белый GC 6374/21</t>
  </si>
  <si>
    <t>Гофроящик 300х900х10 А Белый GC 1936/1 (ВК)</t>
  </si>
  <si>
    <t xml:space="preserve">Условия оплаты </t>
  </si>
  <si>
    <t>Указать кол-во 
дней отсрочки платежа</t>
  </si>
  <si>
    <t>Срок фиксации цены</t>
  </si>
  <si>
    <t>Указать кол-во мес</t>
  </si>
  <si>
    <t>Гофроящик 200х300 Коричневый ШП 1101/10</t>
  </si>
  <si>
    <t>Гофроящик 200х300 Коричневый  1101/11 (стандарт)</t>
  </si>
  <si>
    <t>Гофроящик 250х400 Коричневый ШП 464/16</t>
  </si>
  <si>
    <t>Гофроящик 300х300 Коричневый ШП 5140/15</t>
  </si>
  <si>
    <t>Гофроящик 300х300 Коричневый ШП 5140/16 (стандарт)</t>
  </si>
  <si>
    <t>Гофроящик 400х400 Коричневый ШП 4712/8</t>
  </si>
  <si>
    <t>Гофроящик 400х400 Коричневый 4712/9 (стандарт)</t>
  </si>
  <si>
    <t>Гофроящик 450х450х9 А Коричневый ШП 2653/16 (стандарт)</t>
  </si>
  <si>
    <t>Гофроящик 600х600 Коричневый ШП 6374/24</t>
  </si>
  <si>
    <t>Гофроящик 600x600 Коричневый 6374/25 (стандарт)</t>
  </si>
  <si>
    <t>Гофроящик 600х600х10 А Белый GC КГ 7100</t>
  </si>
  <si>
    <t>Гофроящик 600х600х10 А Коричневый  ШП 7600/3 (стандарт) (комплект 4 части)</t>
  </si>
  <si>
    <t>Факт</t>
  </si>
  <si>
    <t>Заказ</t>
  </si>
  <si>
    <t>Гофроящик 250х400 Коричневый GC 464/19</t>
  </si>
  <si>
    <t>Гофроящик 250х600х7,4 А Коричневый GC 1768/5</t>
  </si>
  <si>
    <t>Гофроящик 600х300х78 А Коричневый  GC 8183</t>
  </si>
  <si>
    <t>Гофроящик 125х500х8,5 А КГ Коричневый GC 6900/1</t>
  </si>
  <si>
    <t>Гофроящик 200х600х8 А КГ Коричневый GC 7700</t>
  </si>
  <si>
    <t>Гофроящик 400х400 Коричневый GC 4712/12</t>
  </si>
  <si>
    <t>Гофроящик 450х450х9 А Коричневый GC 2653/17</t>
  </si>
  <si>
    <t>Гофроящик 600х600х10 А Коричневый GC 6374/26</t>
  </si>
  <si>
    <t>Гофроящик 600х600х10 А Коричневый  ШП 7600/2 (комплект 4 части)</t>
  </si>
  <si>
    <r>
      <t xml:space="preserve">Цена, руб. с НДС </t>
    </r>
    <r>
      <rPr>
        <b/>
        <sz val="14"/>
        <color rgb="FF000000"/>
        <rFont val="Times New Roman"/>
        <family val="1"/>
        <charset val="204"/>
      </rPr>
      <t>без</t>
    </r>
    <r>
      <rPr>
        <sz val="14"/>
        <color rgb="FF000000"/>
        <rFont val="Times New Roman"/>
        <family val="1"/>
        <charset val="204"/>
      </rPr>
      <t xml:space="preserve"> ТЗР, без оснастки</t>
    </r>
  </si>
  <si>
    <t>Стоимость доставки, руб. с НДС шт.</t>
  </si>
  <si>
    <t>Гофроящик 1200х600х10 А Коричневый GC КГ 7300/2 (комплект 4 части)</t>
  </si>
  <si>
    <t>Гофроящик 600х600х10 А Коричневый GC КГ 7100/1 (комплект 4 части)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</si>
</sst>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Fill="1"/>
    <xf numFmtId="0" fontId="5" fillId="0" borderId="2" xfId="0" applyFont="1" applyBorder="1"/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/>
    </xf>
    <xf numFmtId="0" fontId="2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wrapText="1"/>
    </xf>
    <xf numFmtId="4" fontId="4" fillId="0" borderId="2" xfId="0" applyNumberFormat="1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10" fillId="0" borderId="3" xfId="0" applyFont="1" applyFill="1" applyBorder="1" applyAlignment="1">
      <alignment wrapText="1"/>
    </xf>
    <xf numFmtId="0" fontId="10" fillId="0" borderId="4" xfId="0" applyFont="1" applyFill="1" applyBorder="1" applyAlignment="1">
      <alignment horizontal="center" wrapText="1"/>
    </xf>
    <xf numFmtId="0" fontId="2" fillId="0" borderId="5" xfId="0" applyFont="1" applyBorder="1"/>
    <xf numFmtId="0" fontId="2" fillId="0" borderId="6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4" fontId="0" fillId="0" borderId="0" xfId="0" applyNumberFormat="1"/>
    <xf numFmtId="0" fontId="5" fillId="0" borderId="9" xfId="0" applyFont="1" applyFill="1" applyBorder="1" applyAlignment="1">
      <alignment horizontal="center" vertical="center"/>
    </xf>
    <xf numFmtId="3" fontId="0" fillId="0" borderId="0" xfId="0" applyNumberFormat="1"/>
    <xf numFmtId="3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0 10" xfId="3"/>
    <cellStyle name="Обычный 12" xfId="2"/>
    <cellStyle name="Обычный 14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zoomScale="70" zoomScaleNormal="70" workbookViewId="0">
      <selection activeCell="B22" sqref="B22"/>
    </sheetView>
  </sheetViews>
  <sheetFormatPr defaultRowHeight="20.25" x14ac:dyDescent="0.3"/>
  <cols>
    <col min="1" max="1" width="16.5703125" style="1" customWidth="1"/>
    <col min="2" max="2" width="96.85546875" style="1" customWidth="1"/>
    <col min="3" max="3" width="16.28515625" style="1" customWidth="1"/>
    <col min="4" max="4" width="29" style="2" customWidth="1"/>
    <col min="5" max="6" width="18.85546875" style="2" customWidth="1"/>
    <col min="7" max="7" width="19.28515625" style="2" customWidth="1"/>
  </cols>
  <sheetData>
    <row r="1" spans="1:7" ht="18.75" x14ac:dyDescent="0.3">
      <c r="A1" s="3" t="s">
        <v>8</v>
      </c>
      <c r="B1" s="3"/>
      <c r="C1" s="4" t="s">
        <v>2</v>
      </c>
      <c r="D1" s="34" t="s">
        <v>10</v>
      </c>
      <c r="E1" s="34"/>
      <c r="F1" s="34"/>
      <c r="G1" s="34"/>
    </row>
    <row r="2" spans="1:7" ht="56.25" x14ac:dyDescent="0.3">
      <c r="A2" s="3"/>
      <c r="B2" s="3"/>
      <c r="C2" s="4" t="s">
        <v>3</v>
      </c>
      <c r="D2" s="5" t="s">
        <v>13</v>
      </c>
      <c r="E2" s="39" t="s">
        <v>4</v>
      </c>
      <c r="F2" s="40"/>
      <c r="G2" s="41"/>
    </row>
    <row r="3" spans="1:7" ht="54" customHeight="1" thickBot="1" x14ac:dyDescent="0.3">
      <c r="A3" s="6" t="s">
        <v>0</v>
      </c>
      <c r="B3" s="7" t="s">
        <v>5</v>
      </c>
      <c r="C3" s="8" t="s">
        <v>1</v>
      </c>
      <c r="D3" s="9" t="s">
        <v>7</v>
      </c>
      <c r="E3" s="9" t="s">
        <v>50</v>
      </c>
      <c r="F3" s="9" t="s">
        <v>51</v>
      </c>
      <c r="G3" s="9" t="s">
        <v>15</v>
      </c>
    </row>
    <row r="4" spans="1:7" ht="20.100000000000001" customHeight="1" thickBot="1" x14ac:dyDescent="0.35">
      <c r="A4" s="28">
        <v>1</v>
      </c>
      <c r="B4" s="31" t="s">
        <v>27</v>
      </c>
      <c r="C4" s="22" t="s">
        <v>6</v>
      </c>
      <c r="D4" s="33">
        <v>700000</v>
      </c>
      <c r="E4" s="14"/>
      <c r="F4" s="14"/>
      <c r="G4" s="10"/>
    </row>
    <row r="5" spans="1:7" ht="20.100000000000001" customHeight="1" thickBot="1" x14ac:dyDescent="0.35">
      <c r="A5" s="28">
        <v>2</v>
      </c>
      <c r="B5" s="31" t="s">
        <v>28</v>
      </c>
      <c r="C5" s="23" t="s">
        <v>6</v>
      </c>
      <c r="D5" s="33">
        <v>50000</v>
      </c>
      <c r="E5" s="14"/>
      <c r="F5" s="14"/>
      <c r="G5" s="10"/>
    </row>
    <row r="6" spans="1:7" ht="20.100000000000001" customHeight="1" thickBot="1" x14ac:dyDescent="0.35">
      <c r="A6" s="28">
        <v>3</v>
      </c>
      <c r="B6" s="31" t="s">
        <v>29</v>
      </c>
      <c r="C6" s="23" t="s">
        <v>6</v>
      </c>
      <c r="D6" s="33">
        <v>400000</v>
      </c>
      <c r="E6" s="14"/>
      <c r="F6" s="14"/>
      <c r="G6" s="10"/>
    </row>
    <row r="7" spans="1:7" ht="20.100000000000001" customHeight="1" thickBot="1" x14ac:dyDescent="0.35">
      <c r="A7" s="28">
        <v>4</v>
      </c>
      <c r="B7" s="31" t="s">
        <v>41</v>
      </c>
      <c r="C7" s="23" t="s">
        <v>6</v>
      </c>
      <c r="D7" s="33">
        <v>230000</v>
      </c>
      <c r="E7" s="14"/>
      <c r="F7" s="14"/>
      <c r="G7" s="10"/>
    </row>
    <row r="8" spans="1:7" ht="20.100000000000001" customHeight="1" thickBot="1" x14ac:dyDescent="0.35">
      <c r="A8" s="28">
        <v>5</v>
      </c>
      <c r="B8" s="31" t="s">
        <v>42</v>
      </c>
      <c r="C8" s="23" t="s">
        <v>6</v>
      </c>
      <c r="D8" s="33">
        <v>1000000</v>
      </c>
      <c r="E8" s="14"/>
      <c r="F8" s="14"/>
      <c r="G8" s="10"/>
    </row>
    <row r="9" spans="1:7" ht="20.100000000000001" customHeight="1" thickBot="1" x14ac:dyDescent="0.35">
      <c r="A9" s="28">
        <v>6</v>
      </c>
      <c r="B9" s="31" t="s">
        <v>18</v>
      </c>
      <c r="C9" s="22" t="s">
        <v>6</v>
      </c>
      <c r="D9" s="33">
        <v>150000</v>
      </c>
      <c r="E9" s="15"/>
      <c r="F9" s="15"/>
      <c r="G9" s="10"/>
    </row>
    <row r="10" spans="1:7" ht="20.100000000000001" customHeight="1" thickBot="1" x14ac:dyDescent="0.35">
      <c r="A10" s="28">
        <v>7</v>
      </c>
      <c r="B10" s="31" t="s">
        <v>43</v>
      </c>
      <c r="C10" s="22" t="s">
        <v>6</v>
      </c>
      <c r="D10" s="33">
        <v>1700000</v>
      </c>
      <c r="E10" s="14"/>
      <c r="F10" s="14"/>
      <c r="G10" s="10"/>
    </row>
    <row r="11" spans="1:7" ht="20.100000000000001" customHeight="1" thickBot="1" x14ac:dyDescent="0.35">
      <c r="A11" s="28">
        <v>8</v>
      </c>
      <c r="B11" s="31" t="s">
        <v>44</v>
      </c>
      <c r="C11" s="22" t="s">
        <v>6</v>
      </c>
      <c r="D11" s="33">
        <v>200000</v>
      </c>
      <c r="E11" s="14"/>
      <c r="F11" s="14"/>
      <c r="G11" s="10"/>
    </row>
    <row r="12" spans="1:7" ht="20.100000000000001" customHeight="1" thickBot="1" x14ac:dyDescent="0.35">
      <c r="A12" s="28">
        <v>9</v>
      </c>
      <c r="B12" s="31" t="s">
        <v>45</v>
      </c>
      <c r="C12" s="22" t="s">
        <v>6</v>
      </c>
      <c r="D12" s="33">
        <v>600000</v>
      </c>
      <c r="E12" s="14"/>
      <c r="F12" s="14"/>
      <c r="G12" s="10"/>
    </row>
    <row r="13" spans="1:7" ht="20.100000000000001" customHeight="1" thickBot="1" x14ac:dyDescent="0.35">
      <c r="A13" s="28">
        <v>10</v>
      </c>
      <c r="B13" s="31" t="s">
        <v>30</v>
      </c>
      <c r="C13" s="22" t="s">
        <v>6</v>
      </c>
      <c r="D13" s="33">
        <v>1300000</v>
      </c>
      <c r="E13" s="14"/>
      <c r="F13" s="14"/>
      <c r="G13" s="10"/>
    </row>
    <row r="14" spans="1:7" ht="20.100000000000001" customHeight="1" thickBot="1" x14ac:dyDescent="0.35">
      <c r="A14" s="28">
        <v>11</v>
      </c>
      <c r="B14" s="31" t="s">
        <v>31</v>
      </c>
      <c r="C14" s="23" t="s">
        <v>6</v>
      </c>
      <c r="D14" s="33">
        <v>100000</v>
      </c>
      <c r="E14" s="14"/>
      <c r="F14" s="14"/>
      <c r="G14" s="10"/>
    </row>
    <row r="15" spans="1:7" ht="20.100000000000001" customHeight="1" thickBot="1" x14ac:dyDescent="0.35">
      <c r="A15" s="28">
        <v>12</v>
      </c>
      <c r="B15" s="31" t="s">
        <v>32</v>
      </c>
      <c r="C15" s="23" t="s">
        <v>6</v>
      </c>
      <c r="D15" s="33">
        <v>750000</v>
      </c>
      <c r="E15" s="14"/>
      <c r="F15" s="14"/>
      <c r="G15" s="10"/>
    </row>
    <row r="16" spans="1:7" ht="20.100000000000001" customHeight="1" thickBot="1" x14ac:dyDescent="0.35">
      <c r="A16" s="28">
        <v>13</v>
      </c>
      <c r="B16" s="31" t="s">
        <v>46</v>
      </c>
      <c r="C16" s="23" t="s">
        <v>6</v>
      </c>
      <c r="D16" s="33">
        <v>50000</v>
      </c>
      <c r="E16" s="14"/>
      <c r="F16" s="14"/>
      <c r="G16" s="10"/>
    </row>
    <row r="17" spans="1:7" ht="20.100000000000001" customHeight="1" thickBot="1" x14ac:dyDescent="0.35">
      <c r="A17" s="28">
        <v>14</v>
      </c>
      <c r="B17" s="31" t="s">
        <v>33</v>
      </c>
      <c r="C17" s="22" t="s">
        <v>6</v>
      </c>
      <c r="D17" s="33">
        <v>120000</v>
      </c>
      <c r="E17" s="14"/>
      <c r="F17" s="14"/>
      <c r="G17" s="10"/>
    </row>
    <row r="18" spans="1:7" ht="20.100000000000001" customHeight="1" thickBot="1" x14ac:dyDescent="0.35">
      <c r="A18" s="28">
        <v>15</v>
      </c>
      <c r="B18" s="31" t="s">
        <v>47</v>
      </c>
      <c r="C18" s="22" t="s">
        <v>6</v>
      </c>
      <c r="D18" s="33">
        <v>600000</v>
      </c>
      <c r="E18" s="14"/>
      <c r="F18" s="14"/>
      <c r="G18" s="10"/>
    </row>
    <row r="19" spans="1:7" ht="20.100000000000001" customHeight="1" thickBot="1" x14ac:dyDescent="0.35">
      <c r="A19" s="28">
        <v>16</v>
      </c>
      <c r="B19" s="31" t="s">
        <v>34</v>
      </c>
      <c r="C19" s="22" t="s">
        <v>6</v>
      </c>
      <c r="D19" s="33">
        <v>100000</v>
      </c>
      <c r="E19" s="14"/>
      <c r="F19" s="14"/>
      <c r="G19" s="10"/>
    </row>
    <row r="20" spans="1:7" ht="20.100000000000001" customHeight="1" thickBot="1" x14ac:dyDescent="0.35">
      <c r="A20" s="28">
        <v>17</v>
      </c>
      <c r="B20" s="31" t="s">
        <v>35</v>
      </c>
      <c r="C20" s="23" t="s">
        <v>6</v>
      </c>
      <c r="D20" s="33">
        <v>67000</v>
      </c>
      <c r="E20" s="14"/>
      <c r="F20" s="14"/>
      <c r="G20" s="10"/>
    </row>
    <row r="21" spans="1:7" ht="20.100000000000001" customHeight="1" thickBot="1" x14ac:dyDescent="0.35">
      <c r="A21" s="28">
        <v>18</v>
      </c>
      <c r="B21" s="31" t="s">
        <v>48</v>
      </c>
      <c r="C21" s="22" t="s">
        <v>6</v>
      </c>
      <c r="D21" s="33">
        <v>1000000</v>
      </c>
      <c r="E21" s="14"/>
      <c r="F21" s="14"/>
      <c r="G21" s="10"/>
    </row>
    <row r="22" spans="1:7" ht="20.100000000000001" customHeight="1" thickBot="1" x14ac:dyDescent="0.35">
      <c r="A22" s="28">
        <v>19</v>
      </c>
      <c r="B22" s="31" t="s">
        <v>36</v>
      </c>
      <c r="C22" s="22" t="s">
        <v>6</v>
      </c>
      <c r="D22" s="33">
        <v>100000</v>
      </c>
      <c r="E22" s="14"/>
      <c r="F22" s="14"/>
      <c r="G22" s="10"/>
    </row>
    <row r="23" spans="1:7" ht="20.100000000000001" customHeight="1" thickBot="1" x14ac:dyDescent="0.35">
      <c r="A23" s="28">
        <v>20</v>
      </c>
      <c r="B23" s="31" t="s">
        <v>53</v>
      </c>
      <c r="C23" s="23" t="s">
        <v>6</v>
      </c>
      <c r="D23" s="33">
        <v>1000000</v>
      </c>
      <c r="E23" s="15"/>
      <c r="F23" s="15"/>
      <c r="G23" s="10"/>
    </row>
    <row r="24" spans="1:7" ht="20.100000000000001" customHeight="1" thickBot="1" x14ac:dyDescent="0.35">
      <c r="A24" s="28">
        <v>21</v>
      </c>
      <c r="B24" s="31" t="s">
        <v>49</v>
      </c>
      <c r="C24" s="23" t="s">
        <v>6</v>
      </c>
      <c r="D24" s="33">
        <v>50000</v>
      </c>
      <c r="E24" s="15"/>
      <c r="F24" s="15"/>
      <c r="G24" s="10"/>
    </row>
    <row r="25" spans="1:7" ht="20.100000000000001" customHeight="1" thickBot="1" x14ac:dyDescent="0.35">
      <c r="A25" s="28">
        <v>22</v>
      </c>
      <c r="B25" s="31" t="s">
        <v>38</v>
      </c>
      <c r="C25" s="23" t="s">
        <v>6</v>
      </c>
      <c r="D25" s="33">
        <v>100000</v>
      </c>
      <c r="E25" s="15"/>
      <c r="F25" s="15"/>
      <c r="G25" s="15"/>
    </row>
    <row r="26" spans="1:7" ht="20.100000000000001" customHeight="1" thickBot="1" x14ac:dyDescent="0.35">
      <c r="A26" s="28">
        <v>23</v>
      </c>
      <c r="B26" s="31" t="s">
        <v>52</v>
      </c>
      <c r="C26" s="23" t="s">
        <v>6</v>
      </c>
      <c r="D26" s="33">
        <v>50000</v>
      </c>
      <c r="E26" s="15"/>
      <c r="F26" s="15"/>
      <c r="G26" s="15"/>
    </row>
    <row r="27" spans="1:7" ht="20.100000000000001" customHeight="1" thickBot="1" x14ac:dyDescent="0.35">
      <c r="A27" s="28">
        <v>24</v>
      </c>
      <c r="B27" s="31" t="s">
        <v>16</v>
      </c>
      <c r="C27" s="23" t="s">
        <v>6</v>
      </c>
      <c r="D27" s="33">
        <v>200000</v>
      </c>
      <c r="E27" s="15"/>
      <c r="F27" s="15"/>
      <c r="G27" s="15"/>
    </row>
    <row r="31" spans="1:7" x14ac:dyDescent="0.3">
      <c r="A31" s="11"/>
      <c r="B31" s="11"/>
      <c r="C31" s="12" t="s">
        <v>2</v>
      </c>
      <c r="D31" s="35" t="s">
        <v>11</v>
      </c>
      <c r="E31" s="35"/>
      <c r="F31" s="35"/>
      <c r="G31" s="35"/>
    </row>
    <row r="32" spans="1:7" ht="60.75" x14ac:dyDescent="0.3">
      <c r="A32" s="11"/>
      <c r="B32" s="11"/>
      <c r="C32" s="12" t="s">
        <v>3</v>
      </c>
      <c r="D32" s="13" t="s">
        <v>9</v>
      </c>
      <c r="E32" s="36" t="s">
        <v>4</v>
      </c>
      <c r="F32" s="37"/>
      <c r="G32" s="38"/>
    </row>
    <row r="33" spans="1:7" ht="57" thickBot="1" x14ac:dyDescent="0.3">
      <c r="A33" s="24" t="s">
        <v>0</v>
      </c>
      <c r="B33" s="25" t="s">
        <v>5</v>
      </c>
      <c r="C33" s="26" t="s">
        <v>1</v>
      </c>
      <c r="D33" s="25" t="s">
        <v>7</v>
      </c>
      <c r="E33" s="16" t="s">
        <v>14</v>
      </c>
      <c r="F33" s="9" t="s">
        <v>51</v>
      </c>
      <c r="G33" s="16" t="s">
        <v>15</v>
      </c>
    </row>
    <row r="34" spans="1:7" ht="21" thickBot="1" x14ac:dyDescent="0.35">
      <c r="A34" s="27">
        <v>1</v>
      </c>
      <c r="B34" s="29" t="s">
        <v>30</v>
      </c>
      <c r="C34" s="23" t="s">
        <v>6</v>
      </c>
      <c r="D34" s="33">
        <v>1900000</v>
      </c>
      <c r="E34" s="17"/>
      <c r="F34" s="17"/>
      <c r="G34" s="17"/>
    </row>
    <row r="35" spans="1:7" ht="21" thickBot="1" x14ac:dyDescent="0.35">
      <c r="A35" s="27">
        <v>2</v>
      </c>
      <c r="B35" s="29" t="s">
        <v>31</v>
      </c>
      <c r="C35" s="23" t="s">
        <v>6</v>
      </c>
      <c r="D35" s="33">
        <v>90000</v>
      </c>
      <c r="E35" s="17"/>
      <c r="F35" s="17"/>
      <c r="G35" s="17"/>
    </row>
    <row r="36" spans="1:7" ht="21" thickBot="1" x14ac:dyDescent="0.35">
      <c r="A36" s="27">
        <v>3</v>
      </c>
      <c r="B36" s="29" t="s">
        <v>32</v>
      </c>
      <c r="C36" s="23" t="s">
        <v>6</v>
      </c>
      <c r="D36" s="33">
        <v>520000</v>
      </c>
      <c r="E36" s="17"/>
      <c r="F36" s="17"/>
      <c r="G36" s="17"/>
    </row>
    <row r="37" spans="1:7" ht="21" thickBot="1" x14ac:dyDescent="0.35">
      <c r="A37" s="27">
        <v>4</v>
      </c>
      <c r="B37" s="29" t="s">
        <v>46</v>
      </c>
      <c r="C37" s="23" t="s">
        <v>6</v>
      </c>
      <c r="D37" s="33">
        <v>110000</v>
      </c>
      <c r="E37" s="15"/>
      <c r="F37" s="15"/>
      <c r="G37" s="15"/>
    </row>
    <row r="38" spans="1:7" ht="21" thickBot="1" x14ac:dyDescent="0.35">
      <c r="A38" s="27">
        <v>5</v>
      </c>
      <c r="B38" s="29" t="s">
        <v>33</v>
      </c>
      <c r="C38" s="23" t="s">
        <v>6</v>
      </c>
      <c r="D38" s="33">
        <v>45000</v>
      </c>
      <c r="E38" s="15"/>
      <c r="F38" s="15"/>
      <c r="G38" s="15"/>
    </row>
    <row r="39" spans="1:7" ht="21" thickBot="1" x14ac:dyDescent="0.35">
      <c r="A39" s="27">
        <v>6</v>
      </c>
      <c r="B39" s="31" t="s">
        <v>16</v>
      </c>
      <c r="C39" s="23" t="s">
        <v>6</v>
      </c>
      <c r="D39" s="33">
        <v>36000</v>
      </c>
      <c r="E39" s="15"/>
      <c r="F39" s="15"/>
      <c r="G39" s="15"/>
    </row>
    <row r="40" spans="1:7" x14ac:dyDescent="0.3">
      <c r="C40" s="2"/>
    </row>
    <row r="42" spans="1:7" ht="21" thickBot="1" x14ac:dyDescent="0.35"/>
    <row r="43" spans="1:7" ht="101.25" x14ac:dyDescent="0.3">
      <c r="B43" s="18" t="s">
        <v>23</v>
      </c>
      <c r="C43" s="19" t="s">
        <v>24</v>
      </c>
    </row>
    <row r="44" spans="1:7" ht="21" thickBot="1" x14ac:dyDescent="0.35">
      <c r="B44" s="20"/>
      <c r="C44" s="21"/>
    </row>
    <row r="45" spans="1:7" ht="21" thickBot="1" x14ac:dyDescent="0.35"/>
    <row r="46" spans="1:7" ht="40.5" x14ac:dyDescent="0.3">
      <c r="B46" s="18" t="s">
        <v>25</v>
      </c>
      <c r="C46" s="19" t="s">
        <v>26</v>
      </c>
    </row>
    <row r="47" spans="1:7" ht="21" thickBot="1" x14ac:dyDescent="0.35">
      <c r="B47" s="20"/>
      <c r="C47" s="21"/>
    </row>
  </sheetData>
  <autoFilter ref="A3:G27">
    <sortState ref="A4:F29">
      <sortCondition ref="A3:A28"/>
    </sortState>
  </autoFilter>
  <sortState ref="B94:D111">
    <sortCondition descending="1" ref="D94:D111"/>
  </sortState>
  <mergeCells count="4">
    <mergeCell ref="D1:G1"/>
    <mergeCell ref="D31:G31"/>
    <mergeCell ref="E32:G32"/>
    <mergeCell ref="E2:G2"/>
  </mergeCells>
  <pageMargins left="0.70866141732283472" right="0.70866141732283472" top="0.74803149606299213" bottom="0.74803149606299213" header="0.31496062992125984" footer="0.31496062992125984"/>
  <pageSetup paperSize="9" scale="44" fitToHeight="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zoomScale="85" zoomScaleNormal="85" workbookViewId="0">
      <selection activeCell="C26" sqref="A26:C26"/>
    </sheetView>
  </sheetViews>
  <sheetFormatPr defaultRowHeight="15" x14ac:dyDescent="0.25"/>
  <cols>
    <col min="1" max="1" width="42.5703125" bestFit="1" customWidth="1"/>
    <col min="2" max="3" width="25.7109375" customWidth="1"/>
  </cols>
  <sheetData>
    <row r="1" spans="1:3" ht="18.75" x14ac:dyDescent="0.25">
      <c r="A1" s="34" t="s">
        <v>10</v>
      </c>
      <c r="B1" s="34"/>
      <c r="C1" s="34"/>
    </row>
    <row r="2" spans="1:3" x14ac:dyDescent="0.25">
      <c r="B2" t="s">
        <v>39</v>
      </c>
      <c r="C2" t="s">
        <v>40</v>
      </c>
    </row>
    <row r="3" spans="1:3" x14ac:dyDescent="0.25">
      <c r="A3" t="s">
        <v>27</v>
      </c>
      <c r="B3" s="30">
        <f>3732872+366510</f>
        <v>4099382</v>
      </c>
      <c r="C3" s="30">
        <f>VLOOKUP(A3,Лист1!$B$4:$D$27,3)</f>
        <v>700000</v>
      </c>
    </row>
    <row r="4" spans="1:3" x14ac:dyDescent="0.25">
      <c r="A4" t="s">
        <v>30</v>
      </c>
      <c r="B4" s="30">
        <f>1355125+137100</f>
        <v>1492225</v>
      </c>
      <c r="C4" s="30">
        <f>VLOOKUP(A4,Лист1!$B$4:$D$27,3)</f>
        <v>1300000</v>
      </c>
    </row>
    <row r="5" spans="1:3" x14ac:dyDescent="0.25">
      <c r="A5" t="s">
        <v>20</v>
      </c>
      <c r="B5" s="30">
        <v>910018</v>
      </c>
      <c r="C5" s="30">
        <f>VLOOKUP(A5,Лист1!$B$4:$D$27,3)</f>
        <v>120000</v>
      </c>
    </row>
    <row r="6" spans="1:3" x14ac:dyDescent="0.25">
      <c r="A6" t="s">
        <v>21</v>
      </c>
      <c r="B6" s="30">
        <v>873108</v>
      </c>
      <c r="C6" s="30">
        <f>Лист1!D22</f>
        <v>100000</v>
      </c>
    </row>
    <row r="7" spans="1:3" x14ac:dyDescent="0.25">
      <c r="A7" t="s">
        <v>32</v>
      </c>
      <c r="B7" s="30">
        <f>726402+107020</f>
        <v>833422</v>
      </c>
      <c r="C7" s="30">
        <f>Лист1!D16</f>
        <v>50000</v>
      </c>
    </row>
    <row r="8" spans="1:3" x14ac:dyDescent="0.25">
      <c r="A8" t="s">
        <v>37</v>
      </c>
      <c r="B8" s="30">
        <v>659700</v>
      </c>
      <c r="C8" s="30">
        <f>VLOOKUP(A8,Лист1!$B$4:$D$27,3)</f>
        <v>67000</v>
      </c>
    </row>
    <row r="9" spans="1:3" x14ac:dyDescent="0.25">
      <c r="A9" t="s">
        <v>17</v>
      </c>
      <c r="B9" s="30">
        <v>1454030</v>
      </c>
      <c r="C9" s="30">
        <f>VLOOKUP(A9,Лист1!$B$4:$D$27,3)</f>
        <v>230000</v>
      </c>
    </row>
    <row r="10" spans="1:3" x14ac:dyDescent="0.25">
      <c r="A10" t="s">
        <v>19</v>
      </c>
      <c r="B10" s="30">
        <v>1234634</v>
      </c>
      <c r="C10" s="30">
        <f>Лист1!D13</f>
        <v>1300000</v>
      </c>
    </row>
    <row r="11" spans="1:3" x14ac:dyDescent="0.25">
      <c r="A11" t="s">
        <v>29</v>
      </c>
      <c r="B11" s="30">
        <f>741665+334200</f>
        <v>1075865</v>
      </c>
      <c r="C11" s="30">
        <f>VLOOKUP(A11,Лист1!$B$4:$D$27,3)</f>
        <v>400000</v>
      </c>
    </row>
    <row r="12" spans="1:3" x14ac:dyDescent="0.25">
      <c r="A12" t="s">
        <v>12</v>
      </c>
      <c r="B12" s="30">
        <v>754660</v>
      </c>
      <c r="C12" s="30">
        <f>Лист1!D11</f>
        <v>200000</v>
      </c>
    </row>
    <row r="14" spans="1:3" ht="18.75" x14ac:dyDescent="0.25">
      <c r="A14" s="34" t="s">
        <v>11</v>
      </c>
      <c r="B14" s="34"/>
      <c r="C14" s="34"/>
    </row>
    <row r="15" spans="1:3" x14ac:dyDescent="0.25">
      <c r="A15" t="s">
        <v>27</v>
      </c>
      <c r="B15" s="30">
        <f>1302206+235830</f>
        <v>1538036</v>
      </c>
      <c r="C15" s="32" t="e">
        <f>Лист1!#REF!</f>
        <v>#REF!</v>
      </c>
    </row>
    <row r="16" spans="1:3" x14ac:dyDescent="0.25">
      <c r="A16" t="s">
        <v>29</v>
      </c>
      <c r="B16" s="30">
        <f>972750+61000</f>
        <v>1033750</v>
      </c>
      <c r="C16" s="32" t="e">
        <f>Лист1!#REF!</f>
        <v>#REF!</v>
      </c>
    </row>
    <row r="17" spans="1:3" x14ac:dyDescent="0.25">
      <c r="A17" t="s">
        <v>22</v>
      </c>
      <c r="B17" s="30">
        <v>362000</v>
      </c>
      <c r="C17" s="32" t="e">
        <f>Лист1!#REF!</f>
        <v>#REF!</v>
      </c>
    </row>
    <row r="18" spans="1:3" x14ac:dyDescent="0.25">
      <c r="A18" t="s">
        <v>30</v>
      </c>
      <c r="B18" s="30">
        <f>1565788</f>
        <v>1565788</v>
      </c>
      <c r="C18" s="32">
        <f>Лист1!D36</f>
        <v>520000</v>
      </c>
    </row>
    <row r="19" spans="1:3" x14ac:dyDescent="0.25">
      <c r="A19" t="s">
        <v>32</v>
      </c>
      <c r="B19" s="30">
        <f>1041430+151550</f>
        <v>1192980</v>
      </c>
      <c r="C19" s="32">
        <f>Лист1!D37</f>
        <v>110000</v>
      </c>
    </row>
  </sheetData>
  <mergeCells count="2">
    <mergeCell ref="A1:C1"/>
    <mergeCell ref="A14:C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Normal="100" workbookViewId="0">
      <selection activeCell="F13" sqref="F13"/>
    </sheetView>
  </sheetViews>
  <sheetFormatPr defaultRowHeight="15" x14ac:dyDescent="0.25"/>
  <cols>
    <col min="1" max="1" width="17.140625" customWidth="1"/>
    <col min="2" max="2" width="13.5703125" bestFit="1" customWidth="1"/>
  </cols>
  <sheetData>
    <row r="1" spans="1:8" x14ac:dyDescent="0.25">
      <c r="A1" s="30">
        <v>355000000</v>
      </c>
    </row>
    <row r="2" spans="1:8" x14ac:dyDescent="0.25">
      <c r="A2" s="30">
        <v>193897406.37</v>
      </c>
    </row>
    <row r="3" spans="1:8" x14ac:dyDescent="0.25">
      <c r="A3" s="30">
        <f>A1-A2+SUM(A16:A22)</f>
        <v>174529173.60999998</v>
      </c>
      <c r="B3" s="30">
        <f>A3*1.1</f>
        <v>191982090.97099999</v>
      </c>
    </row>
    <row r="4" spans="1:8" x14ac:dyDescent="0.25">
      <c r="B4" s="30">
        <f>B3*H10</f>
        <v>44094826.548109539</v>
      </c>
      <c r="H4">
        <v>218</v>
      </c>
    </row>
    <row r="5" spans="1:8" x14ac:dyDescent="0.25">
      <c r="B5" s="30">
        <f>B3*H11</f>
        <v>147887264.42289045</v>
      </c>
      <c r="H5">
        <v>65</v>
      </c>
    </row>
    <row r="6" spans="1:8" x14ac:dyDescent="0.25">
      <c r="H6" s="30">
        <f>H5/H4*100-100</f>
        <v>-70.183486238532112</v>
      </c>
    </row>
    <row r="9" spans="1:8" x14ac:dyDescent="0.25">
      <c r="H9">
        <f>H5+H4</f>
        <v>283</v>
      </c>
    </row>
    <row r="10" spans="1:8" x14ac:dyDescent="0.25">
      <c r="H10">
        <f>H5/H9</f>
        <v>0.22968197879858657</v>
      </c>
    </row>
    <row r="11" spans="1:8" x14ac:dyDescent="0.25">
      <c r="H11">
        <f>H4/H9</f>
        <v>0.77031802120141346</v>
      </c>
    </row>
    <row r="16" spans="1:8" x14ac:dyDescent="0.25">
      <c r="A16" s="30">
        <v>486238.5</v>
      </c>
    </row>
    <row r="17" spans="1:1" x14ac:dyDescent="0.25">
      <c r="A17" s="30">
        <v>449433.59999999998</v>
      </c>
    </row>
    <row r="18" spans="1:1" x14ac:dyDescent="0.25">
      <c r="A18" s="30">
        <v>407176</v>
      </c>
    </row>
    <row r="19" spans="1:1" x14ac:dyDescent="0.25">
      <c r="A19" s="30">
        <v>421806</v>
      </c>
    </row>
    <row r="20" spans="1:1" x14ac:dyDescent="0.25">
      <c r="A20" s="30">
        <v>983185.72</v>
      </c>
    </row>
    <row r="21" spans="1:1" x14ac:dyDescent="0.25">
      <c r="A21" s="30">
        <v>8093300.1600000001</v>
      </c>
    </row>
    <row r="22" spans="1:1" x14ac:dyDescent="0.25">
      <c r="A22" s="30">
        <v>2585440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Лист3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2026-03-12T09:02:16Z</dcterms:modified>
</cp:coreProperties>
</file>